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20.12" sheetId="1" r:id="rId1"/>
  </sheets>
  <definedNames/>
  <calcPr fullCalcOnLoad="1"/>
</workbook>
</file>

<file path=xl/sharedStrings.xml><?xml version="1.0" encoding="utf-8"?>
<sst xmlns="http://schemas.openxmlformats.org/spreadsheetml/2006/main" count="152" uniqueCount="44">
  <si>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</si>
  <si>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</si>
  <si>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</si>
  <si>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</si>
  <si>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</si>
  <si>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</si>
  <si>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</si>
  <si>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</si>
  <si>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</si>
  <si>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</si>
  <si>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</si>
  <si>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</si>
  <si>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</si>
  <si>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</si>
  <si>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</si>
  <si>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</si>
  <si>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</si>
  <si>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</si>
  <si>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</si>
  <si>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</si>
  <si>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</si>
  <si>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</si>
  <si>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</si>
  <si>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</si>
  <si>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</si>
  <si>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</si>
  <si>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</si>
  <si>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</si>
  <si>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</si>
  <si>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</si>
  <si>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</si>
  <si>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</si>
  <si>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</si>
  <si>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</si>
  <si>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</si>
  <si>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</si>
  <si>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</si>
  <si>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2018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</si>
  <si>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Комплексное наблюдение условий жизни населения  в 2018 году</t>
  </si>
  <si>
    <t>Выборочное наблюдение поведенческих факторов, влияющих на состояние здоровья населения  в 2018 году</t>
  </si>
  <si>
    <t>13022018 "Сведения о деятельности индивидуальных предпринимателей в розничной торговле"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</si>
  <si>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2018 году</t>
  </si>
  <si>
    <t>157.0113.2340192020.244.226</t>
  </si>
  <si>
    <t>по состоянию на 20.12.2018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</si>
</sst>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7" fillId="0" borderId="0" xfId="0" applyFont="1" applyFill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9" fillId="0" borderId="0" xfId="0" applyFont="1" applyAlignment="1">
      <alignment wrapText="1"/>
    </xf>
    <xf numFmtId="0" fontId="50" fillId="0" borderId="0" xfId="0" applyFont="1" applyFill="1" applyBorder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51" fillId="0" borderId="15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vertical="center"/>
    </xf>
    <xf numFmtId="4" fontId="47" fillId="0" borderId="15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right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1" fillId="0" borderId="15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47" fillId="0" borderId="0" xfId="0" applyNumberFormat="1" applyFont="1" applyFill="1" applyBorder="1" applyAlignment="1">
      <alignment vertical="center" wrapText="1"/>
    </xf>
    <xf numFmtId="0" fontId="47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1" fillId="0" borderId="15" xfId="0" applyNumberFormat="1" applyFont="1" applyBorder="1" applyAlignment="1">
      <alignment horizontal="center" vertical="center" wrapText="1"/>
    </xf>
    <xf numFmtId="1" fontId="51" fillId="0" borderId="13" xfId="0" applyNumberFormat="1" applyFont="1" applyBorder="1" applyAlignment="1">
      <alignment horizontal="center" vertical="center" wrapText="1"/>
    </xf>
    <xf numFmtId="1" fontId="51" fillId="0" borderId="16" xfId="0" applyNumberFormat="1" applyFont="1" applyBorder="1" applyAlignment="1">
      <alignment horizontal="center" vertical="center" wrapText="1"/>
    </xf>
    <xf numFmtId="1" fontId="48" fillId="0" borderId="25" xfId="0" applyNumberFormat="1" applyFont="1" applyBorder="1" applyAlignment="1">
      <alignment horizontal="center" vertical="center" wrapText="1"/>
    </xf>
    <xf numFmtId="1" fontId="51" fillId="0" borderId="26" xfId="0" applyNumberFormat="1" applyFont="1" applyBorder="1" applyAlignment="1">
      <alignment horizontal="center" vertical="center" wrapText="1"/>
    </xf>
    <xf numFmtId="1" fontId="51" fillId="0" borderId="27" xfId="0" applyNumberFormat="1" applyFont="1" applyBorder="1" applyAlignment="1">
      <alignment horizontal="center" vertical="center" wrapText="1"/>
    </xf>
    <xf numFmtId="1" fontId="52" fillId="0" borderId="18" xfId="0" applyNumberFormat="1" applyFont="1" applyBorder="1" applyAlignment="1">
      <alignment horizontal="center" vertical="center" wrapText="1"/>
    </xf>
    <xf numFmtId="1" fontId="52" fillId="0" borderId="28" xfId="0" applyNumberFormat="1" applyFont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1" fontId="47" fillId="0" borderId="14" xfId="0" applyNumberFormat="1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center" wrapText="1"/>
    </xf>
    <xf numFmtId="1" fontId="47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48" fillId="0" borderId="15" xfId="0" applyNumberFormat="1" applyFont="1" applyBorder="1" applyAlignment="1">
      <alignment horizontal="center" vertical="center" wrapText="1"/>
    </xf>
    <xf numFmtId="0" fontId="49" fillId="0" borderId="29" xfId="0" applyFont="1" applyFill="1" applyBorder="1" applyAlignment="1">
      <alignment vertical="center" wrapText="1"/>
    </xf>
    <xf numFmtId="0" fontId="49" fillId="0" borderId="30" xfId="0" applyFont="1" applyFill="1" applyBorder="1" applyAlignment="1">
      <alignment vertical="center" wrapText="1"/>
    </xf>
    <xf numFmtId="0" fontId="49" fillId="0" borderId="31" xfId="0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9" fillId="0" borderId="32" xfId="0" applyFont="1" applyFill="1" applyBorder="1" applyAlignment="1">
      <alignment horizontal="right" vertical="center" wrapText="1"/>
    </xf>
    <xf numFmtId="0" fontId="49" fillId="0" borderId="33" xfId="0" applyFont="1" applyFill="1" applyBorder="1" applyAlignment="1">
      <alignment horizontal="right" vertical="center" wrapText="1"/>
    </xf>
    <xf numFmtId="0" fontId="52" fillId="0" borderId="19" xfId="0" applyFont="1" applyBorder="1" applyAlignment="1">
      <alignment horizontal="center" vertical="center" wrapText="1"/>
    </xf>
    <xf numFmtId="4" fontId="52" fillId="0" borderId="19" xfId="0" applyNumberFormat="1" applyFont="1" applyBorder="1" applyAlignment="1">
      <alignment horizontal="center" vertical="center" wrapText="1"/>
    </xf>
    <xf numFmtId="1" fontId="52" fillId="0" borderId="19" xfId="0" applyNumberFormat="1" applyFont="1" applyBorder="1" applyAlignment="1">
      <alignment horizontal="center" vertical="center" wrapText="1"/>
    </xf>
    <xf numFmtId="1" fontId="52" fillId="0" borderId="34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right" vertical="center" wrapText="1"/>
    </xf>
    <xf numFmtId="0" fontId="49" fillId="0" borderId="30" xfId="0" applyFont="1" applyFill="1" applyBorder="1" applyAlignment="1">
      <alignment horizontal="right" vertical="center" wrapText="1"/>
    </xf>
    <xf numFmtId="0" fontId="49" fillId="0" borderId="35" xfId="0" applyFont="1" applyFill="1" applyBorder="1" applyAlignment="1">
      <alignment horizontal="left" vertical="center" wrapText="1"/>
    </xf>
    <xf numFmtId="0" fontId="49" fillId="0" borderId="36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right" vertical="center" wrapText="1"/>
    </xf>
    <xf numFmtId="0" fontId="53" fillId="0" borderId="19" xfId="0" applyFont="1" applyFill="1" applyBorder="1" applyAlignment="1">
      <alignment horizontal="righ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4" fontId="47" fillId="0" borderId="41" xfId="0" applyNumberFormat="1" applyFont="1" applyBorder="1" applyAlignment="1">
      <alignment horizontal="center" vertical="center" wrapText="1"/>
    </xf>
    <xf numFmtId="4" fontId="47" fillId="0" borderId="25" xfId="0" applyNumberFormat="1" applyFont="1" applyBorder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="75" zoomScaleNormal="75" zoomScalePageLayoutView="0" workbookViewId="0" topLeftCell="A93">
      <selection activeCell="E125" sqref="E125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6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36.75" customHeight="1">
      <c r="A1" s="3"/>
      <c r="B1" s="3"/>
      <c r="C1" s="3"/>
      <c r="D1" s="3"/>
      <c r="E1" s="3"/>
      <c r="F1" s="67"/>
      <c r="G1" s="3"/>
      <c r="H1" s="3"/>
      <c r="I1" s="3"/>
      <c r="J1" s="3"/>
    </row>
    <row r="2" spans="2:10" ht="63" customHeight="1">
      <c r="B2" s="3"/>
      <c r="C2" s="3"/>
      <c r="D2" s="3"/>
      <c r="E2" s="3"/>
      <c r="F2" s="67"/>
      <c r="G2" s="3"/>
      <c r="H2" s="3"/>
      <c r="I2" s="3"/>
      <c r="J2" s="3"/>
    </row>
    <row r="3" spans="2:11" ht="72.75" customHeight="1">
      <c r="B3" s="98" t="s">
        <v>37</v>
      </c>
      <c r="C3" s="98"/>
      <c r="D3" s="98"/>
      <c r="E3" s="98"/>
      <c r="F3" s="98"/>
      <c r="G3" s="98"/>
      <c r="H3" s="98"/>
      <c r="I3" s="98"/>
      <c r="J3" s="98"/>
      <c r="K3" s="98"/>
    </row>
    <row r="4" spans="2:11" ht="38.25" customHeight="1">
      <c r="B4" s="37"/>
      <c r="C4" s="38"/>
      <c r="D4" s="38"/>
      <c r="E4" s="38"/>
      <c r="F4" s="38"/>
      <c r="G4" s="38"/>
      <c r="H4" s="38"/>
      <c r="I4" s="39" t="s">
        <v>43</v>
      </c>
      <c r="J4" s="38"/>
      <c r="K4" s="13"/>
    </row>
    <row r="5" spans="1:11" ht="36" customHeight="1" thickBot="1">
      <c r="A5" s="2"/>
      <c r="B5" s="37"/>
      <c r="C5" s="38"/>
      <c r="D5" s="38"/>
      <c r="E5" s="38"/>
      <c r="F5" s="38"/>
      <c r="G5" s="38"/>
      <c r="H5" s="38"/>
      <c r="I5" s="38"/>
      <c r="J5" s="38"/>
      <c r="K5" s="13"/>
    </row>
    <row r="6" spans="1:11" ht="96" customHeight="1">
      <c r="A6" s="2"/>
      <c r="B6" s="99" t="s">
        <v>4</v>
      </c>
      <c r="C6" s="94" t="s">
        <v>7</v>
      </c>
      <c r="D6" s="94" t="s">
        <v>32</v>
      </c>
      <c r="E6" s="94" t="s">
        <v>0</v>
      </c>
      <c r="F6" s="101" t="s">
        <v>1</v>
      </c>
      <c r="G6" s="94" t="s">
        <v>2</v>
      </c>
      <c r="H6" s="94" t="s">
        <v>3</v>
      </c>
      <c r="I6" s="94" t="s">
        <v>5</v>
      </c>
      <c r="J6" s="96" t="s">
        <v>34</v>
      </c>
      <c r="K6" s="97"/>
    </row>
    <row r="7" spans="1:11" ht="15.75" customHeight="1">
      <c r="A7" s="2"/>
      <c r="B7" s="100"/>
      <c r="C7" s="95"/>
      <c r="D7" s="95"/>
      <c r="E7" s="95"/>
      <c r="F7" s="102"/>
      <c r="G7" s="95"/>
      <c r="H7" s="95"/>
      <c r="I7" s="95"/>
      <c r="J7" s="41" t="s">
        <v>35</v>
      </c>
      <c r="K7" s="11" t="s">
        <v>36</v>
      </c>
    </row>
    <row r="8" spans="1:11" ht="15.75" customHeight="1" thickBot="1">
      <c r="A8" s="7"/>
      <c r="B8" s="8">
        <v>1</v>
      </c>
      <c r="C8" s="9">
        <v>2</v>
      </c>
      <c r="D8" s="9">
        <v>4</v>
      </c>
      <c r="E8" s="9">
        <v>5</v>
      </c>
      <c r="F8" s="10">
        <v>6</v>
      </c>
      <c r="G8" s="9">
        <v>8</v>
      </c>
      <c r="H8" s="9">
        <v>9</v>
      </c>
      <c r="I8" s="9">
        <v>10</v>
      </c>
      <c r="J8" s="40">
        <v>11</v>
      </c>
      <c r="K8" s="11">
        <v>12</v>
      </c>
    </row>
    <row r="9" spans="1:11" ht="19.5" customHeight="1">
      <c r="A9" s="7"/>
      <c r="B9" s="78" t="s">
        <v>23</v>
      </c>
      <c r="C9" s="79"/>
      <c r="D9" s="79"/>
      <c r="E9" s="79"/>
      <c r="F9" s="79"/>
      <c r="G9" s="79"/>
      <c r="H9" s="79"/>
      <c r="I9" s="79"/>
      <c r="J9" s="79"/>
      <c r="K9" s="42"/>
    </row>
    <row r="10" spans="1:11" ht="15.75" customHeight="1">
      <c r="A10" s="7"/>
      <c r="B10" s="80" t="s">
        <v>6</v>
      </c>
      <c r="C10" s="106" t="s">
        <v>24</v>
      </c>
      <c r="D10" s="16" t="s">
        <v>26</v>
      </c>
      <c r="E10" s="12"/>
      <c r="F10" s="33"/>
      <c r="G10" s="49"/>
      <c r="H10" s="63"/>
      <c r="I10" s="50"/>
      <c r="J10" s="51"/>
      <c r="K10" s="43"/>
    </row>
    <row r="11" spans="1:11" ht="15.75">
      <c r="A11" s="7"/>
      <c r="B11" s="81"/>
      <c r="C11" s="107"/>
      <c r="D11" s="17" t="s">
        <v>27</v>
      </c>
      <c r="E11" s="74">
        <v>1</v>
      </c>
      <c r="F11" s="32">
        <v>17439.34</v>
      </c>
      <c r="G11" s="49"/>
      <c r="H11" s="52">
        <v>1</v>
      </c>
      <c r="I11" s="49"/>
      <c r="J11" s="53"/>
      <c r="K11" s="43"/>
    </row>
    <row r="12" spans="1:11" ht="15.75">
      <c r="A12" s="7"/>
      <c r="B12" s="81"/>
      <c r="C12" s="107"/>
      <c r="D12" s="17" t="s">
        <v>28</v>
      </c>
      <c r="E12" s="18"/>
      <c r="F12" s="34"/>
      <c r="G12" s="49"/>
      <c r="H12" s="49"/>
      <c r="I12" s="49"/>
      <c r="J12" s="53"/>
      <c r="K12" s="43"/>
    </row>
    <row r="13" spans="1:11" ht="15.75">
      <c r="A13" s="7"/>
      <c r="B13" s="81"/>
      <c r="C13" s="107"/>
      <c r="D13" s="20" t="s">
        <v>29</v>
      </c>
      <c r="E13" s="15"/>
      <c r="F13" s="35"/>
      <c r="G13" s="54"/>
      <c r="H13" s="50"/>
      <c r="I13" s="50"/>
      <c r="J13" s="51"/>
      <c r="K13" s="43"/>
    </row>
    <row r="14" spans="1:11" ht="15.75" customHeight="1" thickBot="1">
      <c r="A14" s="7"/>
      <c r="B14" s="76" t="s">
        <v>30</v>
      </c>
      <c r="C14" s="77"/>
      <c r="D14" s="77"/>
      <c r="E14" s="26">
        <f aca="true" t="shared" si="0" ref="E14:J14">SUM(E10:E13)</f>
        <v>1</v>
      </c>
      <c r="F14" s="27">
        <f>SUM(F11:F13)</f>
        <v>17439.34</v>
      </c>
      <c r="G14" s="55">
        <f t="shared" si="0"/>
        <v>0</v>
      </c>
      <c r="H14" s="55">
        <f t="shared" si="0"/>
        <v>1</v>
      </c>
      <c r="I14" s="55">
        <f t="shared" si="0"/>
        <v>0</v>
      </c>
      <c r="J14" s="56">
        <f t="shared" si="0"/>
        <v>0</v>
      </c>
      <c r="K14" s="44"/>
    </row>
    <row r="15" spans="1:11" ht="15.75" customHeight="1" thickBot="1">
      <c r="A15" s="7"/>
      <c r="B15" s="31"/>
      <c r="C15" s="28"/>
      <c r="D15" s="28"/>
      <c r="E15" s="29"/>
      <c r="F15" s="30"/>
      <c r="G15" s="30"/>
      <c r="H15" s="30"/>
      <c r="I15" s="30"/>
      <c r="J15" s="30"/>
      <c r="K15" s="47"/>
    </row>
    <row r="16" spans="1:11" ht="15.75" customHeight="1">
      <c r="A16" s="7"/>
      <c r="B16" s="78" t="s">
        <v>8</v>
      </c>
      <c r="C16" s="79"/>
      <c r="D16" s="79"/>
      <c r="E16" s="79"/>
      <c r="F16" s="79"/>
      <c r="G16" s="79"/>
      <c r="H16" s="79"/>
      <c r="I16" s="79"/>
      <c r="J16" s="79"/>
      <c r="K16" s="42"/>
    </row>
    <row r="17" spans="1:11" ht="15.75" customHeight="1">
      <c r="A17" s="7"/>
      <c r="B17" s="80" t="s">
        <v>6</v>
      </c>
      <c r="C17" s="83" t="s">
        <v>9</v>
      </c>
      <c r="D17" s="16" t="s">
        <v>26</v>
      </c>
      <c r="E17" s="74">
        <f>30+10+10+10+10+10</f>
        <v>80</v>
      </c>
      <c r="F17" s="32">
        <f>708732.1+141746.42+141746.42+141746.42</f>
        <v>1133971.36</v>
      </c>
      <c r="G17" s="57"/>
      <c r="H17" s="57">
        <v>80</v>
      </c>
      <c r="I17" s="57"/>
      <c r="J17" s="58"/>
      <c r="K17" s="43"/>
    </row>
    <row r="18" spans="1:11" ht="15.75">
      <c r="A18" s="7"/>
      <c r="B18" s="81"/>
      <c r="C18" s="84"/>
      <c r="D18" s="17" t="s">
        <v>27</v>
      </c>
      <c r="E18" s="75">
        <f>3+1+1+1+1+1</f>
        <v>8</v>
      </c>
      <c r="F18" s="21">
        <f>29495.2+5899.04+5899.04+5899.04</f>
        <v>47192.32</v>
      </c>
      <c r="G18" s="59"/>
      <c r="H18" s="59">
        <v>8</v>
      </c>
      <c r="I18" s="59"/>
      <c r="J18" s="60"/>
      <c r="K18" s="43"/>
    </row>
    <row r="19" spans="1:11" ht="15.75">
      <c r="A19" s="7"/>
      <c r="B19" s="81"/>
      <c r="C19" s="84"/>
      <c r="D19" s="17" t="s">
        <v>28</v>
      </c>
      <c r="E19" s="75"/>
      <c r="F19" s="21"/>
      <c r="G19" s="59"/>
      <c r="H19" s="59"/>
      <c r="I19" s="59"/>
      <c r="J19" s="60"/>
      <c r="K19" s="43"/>
    </row>
    <row r="20" spans="1:11" ht="15.75">
      <c r="A20" s="7"/>
      <c r="B20" s="82"/>
      <c r="C20" s="85"/>
      <c r="D20" s="17" t="s">
        <v>29</v>
      </c>
      <c r="E20" s="75"/>
      <c r="F20" s="21"/>
      <c r="G20" s="59"/>
      <c r="H20" s="59"/>
      <c r="I20" s="59"/>
      <c r="J20" s="60"/>
      <c r="K20" s="43"/>
    </row>
    <row r="21" spans="1:11" ht="15.75" customHeight="1" thickBot="1">
      <c r="A21" s="7"/>
      <c r="B21" s="76" t="s">
        <v>30</v>
      </c>
      <c r="C21" s="77"/>
      <c r="D21" s="77"/>
      <c r="E21" s="26">
        <f aca="true" t="shared" si="1" ref="E21:J21">SUM(E17:E20)</f>
        <v>88</v>
      </c>
      <c r="F21" s="27">
        <f t="shared" si="1"/>
        <v>1181163.6800000002</v>
      </c>
      <c r="G21" s="55">
        <f t="shared" si="1"/>
        <v>0</v>
      </c>
      <c r="H21" s="55">
        <f t="shared" si="1"/>
        <v>88</v>
      </c>
      <c r="I21" s="55">
        <f t="shared" si="1"/>
        <v>0</v>
      </c>
      <c r="J21" s="56">
        <f t="shared" si="1"/>
        <v>0</v>
      </c>
      <c r="K21" s="44"/>
    </row>
    <row r="22" spans="1:11" ht="15.75" customHeight="1" thickBot="1">
      <c r="A22" s="7"/>
      <c r="B22" s="31"/>
      <c r="C22" s="28"/>
      <c r="D22" s="28"/>
      <c r="E22" s="29"/>
      <c r="F22" s="30"/>
      <c r="G22" s="30"/>
      <c r="H22" s="30"/>
      <c r="I22" s="30"/>
      <c r="J22" s="30"/>
      <c r="K22" s="47"/>
    </row>
    <row r="23" spans="1:11" ht="15.75" customHeight="1">
      <c r="A23" s="7"/>
      <c r="B23" s="78" t="s">
        <v>13</v>
      </c>
      <c r="C23" s="79"/>
      <c r="D23" s="79"/>
      <c r="E23" s="79"/>
      <c r="F23" s="79"/>
      <c r="G23" s="79"/>
      <c r="H23" s="79"/>
      <c r="I23" s="79"/>
      <c r="J23" s="79"/>
      <c r="K23" s="42"/>
    </row>
    <row r="24" spans="1:11" ht="15.75" customHeight="1">
      <c r="A24" s="7"/>
      <c r="B24" s="92" t="s">
        <v>6</v>
      </c>
      <c r="C24" s="103" t="s">
        <v>9</v>
      </c>
      <c r="D24" s="16" t="s">
        <v>26</v>
      </c>
      <c r="E24" s="75"/>
      <c r="F24" s="21"/>
      <c r="G24" s="59"/>
      <c r="H24" s="59"/>
      <c r="I24" s="59"/>
      <c r="J24" s="60"/>
      <c r="K24" s="43"/>
    </row>
    <row r="25" spans="1:11" ht="15.75">
      <c r="A25" s="7"/>
      <c r="B25" s="92"/>
      <c r="C25" s="104"/>
      <c r="D25" s="17" t="s">
        <v>27</v>
      </c>
      <c r="E25" s="75">
        <v>1</v>
      </c>
      <c r="F25" s="21">
        <v>9030</v>
      </c>
      <c r="G25" s="59"/>
      <c r="H25" s="59">
        <v>1</v>
      </c>
      <c r="I25" s="59"/>
      <c r="J25" s="60"/>
      <c r="K25" s="43"/>
    </row>
    <row r="26" spans="1:11" ht="15.75">
      <c r="A26" s="7"/>
      <c r="B26" s="92"/>
      <c r="C26" s="104"/>
      <c r="D26" s="17" t="s">
        <v>28</v>
      </c>
      <c r="E26" s="75"/>
      <c r="F26" s="21"/>
      <c r="G26" s="59"/>
      <c r="H26" s="59"/>
      <c r="I26" s="59"/>
      <c r="J26" s="60"/>
      <c r="K26" s="43"/>
    </row>
    <row r="27" spans="1:11" ht="15.75">
      <c r="A27" s="7"/>
      <c r="B27" s="92"/>
      <c r="C27" s="105"/>
      <c r="D27" s="17" t="s">
        <v>29</v>
      </c>
      <c r="E27" s="75"/>
      <c r="F27" s="21"/>
      <c r="G27" s="59"/>
      <c r="H27" s="59"/>
      <c r="I27" s="59"/>
      <c r="J27" s="60"/>
      <c r="K27" s="43"/>
    </row>
    <row r="28" spans="1:11" ht="15.75" customHeight="1" thickBot="1">
      <c r="A28" s="7"/>
      <c r="B28" s="76" t="s">
        <v>30</v>
      </c>
      <c r="C28" s="77"/>
      <c r="D28" s="77"/>
      <c r="E28" s="26">
        <f aca="true" t="shared" si="2" ref="E28:J28">SUM(E24:E27)</f>
        <v>1</v>
      </c>
      <c r="F28" s="27">
        <f t="shared" si="2"/>
        <v>9030</v>
      </c>
      <c r="G28" s="55">
        <f t="shared" si="2"/>
        <v>0</v>
      </c>
      <c r="H28" s="55">
        <f t="shared" si="2"/>
        <v>1</v>
      </c>
      <c r="I28" s="55">
        <f t="shared" si="2"/>
        <v>0</v>
      </c>
      <c r="J28" s="56">
        <f t="shared" si="2"/>
        <v>0</v>
      </c>
      <c r="K28" s="44"/>
    </row>
    <row r="29" spans="1:11" ht="15.75" customHeight="1" thickBot="1">
      <c r="A29" s="7"/>
      <c r="B29" s="31"/>
      <c r="C29" s="28"/>
      <c r="D29" s="28"/>
      <c r="E29" s="29"/>
      <c r="F29" s="30"/>
      <c r="G29" s="30"/>
      <c r="H29" s="30"/>
      <c r="I29" s="30"/>
      <c r="J29" s="30"/>
      <c r="K29" s="47"/>
    </row>
    <row r="30" spans="1:11" ht="15.75" customHeight="1">
      <c r="A30" s="7"/>
      <c r="B30" s="78" t="s">
        <v>17</v>
      </c>
      <c r="C30" s="79"/>
      <c r="D30" s="79"/>
      <c r="E30" s="79"/>
      <c r="F30" s="79"/>
      <c r="G30" s="79"/>
      <c r="H30" s="79"/>
      <c r="I30" s="79"/>
      <c r="J30" s="79"/>
      <c r="K30" s="42"/>
    </row>
    <row r="31" spans="1:11" ht="15.75" customHeight="1">
      <c r="A31" s="7"/>
      <c r="B31" s="80" t="s">
        <v>6</v>
      </c>
      <c r="C31" s="83" t="s">
        <v>9</v>
      </c>
      <c r="D31" s="16" t="s">
        <v>26</v>
      </c>
      <c r="E31" s="75">
        <f>13+3+1</f>
        <v>17</v>
      </c>
      <c r="F31" s="21">
        <f>41828.43+4769.5+8394.32+4197.16</f>
        <v>59189.41</v>
      </c>
      <c r="G31" s="59"/>
      <c r="H31" s="59">
        <v>17</v>
      </c>
      <c r="I31" s="59"/>
      <c r="J31" s="60"/>
      <c r="K31" s="43"/>
    </row>
    <row r="32" spans="1:11" ht="15.75">
      <c r="A32" s="7"/>
      <c r="B32" s="81"/>
      <c r="C32" s="84"/>
      <c r="D32" s="17" t="s">
        <v>27</v>
      </c>
      <c r="E32" s="75"/>
      <c r="F32" s="21"/>
      <c r="G32" s="59"/>
      <c r="H32" s="59"/>
      <c r="I32" s="59"/>
      <c r="J32" s="60"/>
      <c r="K32" s="43"/>
    </row>
    <row r="33" spans="1:11" ht="15.75">
      <c r="A33" s="7"/>
      <c r="B33" s="81"/>
      <c r="C33" s="84"/>
      <c r="D33" s="17" t="s">
        <v>28</v>
      </c>
      <c r="E33" s="75"/>
      <c r="F33" s="21"/>
      <c r="G33" s="59"/>
      <c r="H33" s="59"/>
      <c r="I33" s="59"/>
      <c r="J33" s="60"/>
      <c r="K33" s="43"/>
    </row>
    <row r="34" spans="1:11" ht="16.5" thickBot="1">
      <c r="A34" s="7"/>
      <c r="B34" s="86"/>
      <c r="C34" s="87"/>
      <c r="D34" s="17" t="s">
        <v>29</v>
      </c>
      <c r="E34" s="75"/>
      <c r="F34" s="21"/>
      <c r="G34" s="59"/>
      <c r="H34" s="59"/>
      <c r="I34" s="59"/>
      <c r="J34" s="60"/>
      <c r="K34" s="43"/>
    </row>
    <row r="35" spans="1:11" ht="15.75" customHeight="1" thickBot="1">
      <c r="A35" s="7"/>
      <c r="B35" s="76" t="s">
        <v>30</v>
      </c>
      <c r="C35" s="77"/>
      <c r="D35" s="77"/>
      <c r="E35" s="26">
        <f aca="true" t="shared" si="3" ref="E35:J35">SUM(E31:E34)</f>
        <v>17</v>
      </c>
      <c r="F35" s="27">
        <f t="shared" si="3"/>
        <v>59189.41</v>
      </c>
      <c r="G35" s="55">
        <f t="shared" si="3"/>
        <v>0</v>
      </c>
      <c r="H35" s="55">
        <f t="shared" si="3"/>
        <v>17</v>
      </c>
      <c r="I35" s="55">
        <f t="shared" si="3"/>
        <v>0</v>
      </c>
      <c r="J35" s="56">
        <f t="shared" si="3"/>
        <v>0</v>
      </c>
      <c r="K35" s="44"/>
    </row>
    <row r="36" spans="1:11" ht="15.75" customHeight="1" thickBot="1">
      <c r="A36" s="7"/>
      <c r="B36" s="31"/>
      <c r="C36" s="28"/>
      <c r="D36" s="28"/>
      <c r="E36" s="29"/>
      <c r="F36" s="29"/>
      <c r="G36" s="29"/>
      <c r="H36" s="29"/>
      <c r="I36" s="29"/>
      <c r="J36" s="29"/>
      <c r="K36" s="47"/>
    </row>
    <row r="37" spans="1:11" ht="15.75" customHeight="1">
      <c r="A37" s="7"/>
      <c r="B37" s="78" t="s">
        <v>18</v>
      </c>
      <c r="C37" s="79"/>
      <c r="D37" s="79"/>
      <c r="E37" s="79"/>
      <c r="F37" s="79"/>
      <c r="G37" s="79"/>
      <c r="H37" s="79"/>
      <c r="I37" s="79"/>
      <c r="J37" s="79"/>
      <c r="K37" s="42"/>
    </row>
    <row r="38" spans="1:11" ht="15.75" customHeight="1">
      <c r="A38" s="7"/>
      <c r="B38" s="80" t="s">
        <v>6</v>
      </c>
      <c r="C38" s="103" t="s">
        <v>9</v>
      </c>
      <c r="D38" s="16" t="s">
        <v>26</v>
      </c>
      <c r="E38" s="75">
        <f>15+5</f>
        <v>20</v>
      </c>
      <c r="F38" s="21">
        <f>47585.02+15968.72</f>
        <v>63553.74</v>
      </c>
      <c r="G38" s="59"/>
      <c r="H38" s="59">
        <v>20</v>
      </c>
      <c r="I38" s="59"/>
      <c r="J38" s="60"/>
      <c r="K38" s="43"/>
    </row>
    <row r="39" spans="1:11" ht="15.75">
      <c r="A39" s="7"/>
      <c r="B39" s="81"/>
      <c r="C39" s="104"/>
      <c r="D39" s="17" t="s">
        <v>27</v>
      </c>
      <c r="E39" s="75"/>
      <c r="F39" s="21"/>
      <c r="G39" s="59"/>
      <c r="H39" s="59"/>
      <c r="I39" s="59"/>
      <c r="J39" s="60"/>
      <c r="K39" s="43"/>
    </row>
    <row r="40" spans="1:11" ht="15.75">
      <c r="A40" s="7"/>
      <c r="B40" s="81"/>
      <c r="C40" s="104"/>
      <c r="D40" s="17" t="s">
        <v>28</v>
      </c>
      <c r="E40" s="75"/>
      <c r="F40" s="21"/>
      <c r="G40" s="59"/>
      <c r="H40" s="59"/>
      <c r="I40" s="59"/>
      <c r="J40" s="60"/>
      <c r="K40" s="43"/>
    </row>
    <row r="41" spans="1:11" ht="15.75">
      <c r="A41" s="7"/>
      <c r="B41" s="82"/>
      <c r="C41" s="105"/>
      <c r="D41" s="17" t="s">
        <v>29</v>
      </c>
      <c r="E41" s="75"/>
      <c r="F41" s="21"/>
      <c r="G41" s="59"/>
      <c r="H41" s="59"/>
      <c r="I41" s="59"/>
      <c r="J41" s="59"/>
      <c r="K41" s="43"/>
    </row>
    <row r="42" spans="1:11" ht="15.75" customHeight="1" thickBot="1">
      <c r="A42" s="7"/>
      <c r="B42" s="76" t="s">
        <v>30</v>
      </c>
      <c r="C42" s="77"/>
      <c r="D42" s="77"/>
      <c r="E42" s="26">
        <f aca="true" t="shared" si="4" ref="E42:J42">SUM(E38:E41)</f>
        <v>20</v>
      </c>
      <c r="F42" s="27">
        <f t="shared" si="4"/>
        <v>63553.74</v>
      </c>
      <c r="G42" s="55">
        <f t="shared" si="4"/>
        <v>0</v>
      </c>
      <c r="H42" s="55">
        <f t="shared" si="4"/>
        <v>20</v>
      </c>
      <c r="I42" s="55">
        <f t="shared" si="4"/>
        <v>0</v>
      </c>
      <c r="J42" s="56">
        <f t="shared" si="4"/>
        <v>0</v>
      </c>
      <c r="K42" s="44"/>
    </row>
    <row r="43" spans="1:11" ht="15.75" customHeight="1" thickBot="1">
      <c r="A43" s="7"/>
      <c r="B43" s="22"/>
      <c r="C43" s="19"/>
      <c r="D43" s="23"/>
      <c r="E43" s="23"/>
      <c r="F43" s="45"/>
      <c r="G43" s="23"/>
      <c r="H43" s="23"/>
      <c r="I43" s="23"/>
      <c r="J43" s="23"/>
      <c r="K43" s="47"/>
    </row>
    <row r="44" spans="1:11" ht="15.75" customHeight="1">
      <c r="A44" s="7"/>
      <c r="B44" s="78" t="s">
        <v>19</v>
      </c>
      <c r="C44" s="79"/>
      <c r="D44" s="79"/>
      <c r="E44" s="79"/>
      <c r="F44" s="79"/>
      <c r="G44" s="79"/>
      <c r="H44" s="79"/>
      <c r="I44" s="79"/>
      <c r="J44" s="79"/>
      <c r="K44" s="42"/>
    </row>
    <row r="45" spans="1:11" ht="15.75" customHeight="1">
      <c r="A45" s="7"/>
      <c r="B45" s="80" t="s">
        <v>6</v>
      </c>
      <c r="C45" s="83" t="s">
        <v>9</v>
      </c>
      <c r="D45" s="16" t="s">
        <v>26</v>
      </c>
      <c r="E45" s="75">
        <v>6</v>
      </c>
      <c r="F45" s="21">
        <v>35758.32</v>
      </c>
      <c r="G45" s="59"/>
      <c r="H45" s="59">
        <v>6</v>
      </c>
      <c r="I45" s="59"/>
      <c r="J45" s="60"/>
      <c r="K45" s="43"/>
    </row>
    <row r="46" spans="1:11" ht="15.75">
      <c r="A46" s="7"/>
      <c r="B46" s="81"/>
      <c r="C46" s="84"/>
      <c r="D46" s="17" t="s">
        <v>27</v>
      </c>
      <c r="E46" s="75">
        <v>1</v>
      </c>
      <c r="F46" s="21">
        <v>4639.8</v>
      </c>
      <c r="G46" s="59"/>
      <c r="H46" s="59">
        <v>1</v>
      </c>
      <c r="I46" s="59"/>
      <c r="J46" s="60"/>
      <c r="K46" s="43"/>
    </row>
    <row r="47" spans="1:11" ht="15.75">
      <c r="A47" s="7"/>
      <c r="B47" s="81"/>
      <c r="C47" s="84"/>
      <c r="D47" s="17" t="s">
        <v>28</v>
      </c>
      <c r="E47" s="75"/>
      <c r="F47" s="21"/>
      <c r="G47" s="59"/>
      <c r="H47" s="59"/>
      <c r="I47" s="59"/>
      <c r="J47" s="60"/>
      <c r="K47" s="43"/>
    </row>
    <row r="48" spans="1:11" ht="15.75">
      <c r="A48" s="7"/>
      <c r="B48" s="82"/>
      <c r="C48" s="85"/>
      <c r="D48" s="17" t="s">
        <v>29</v>
      </c>
      <c r="E48" s="75"/>
      <c r="F48" s="21"/>
      <c r="G48" s="59"/>
      <c r="H48" s="59"/>
      <c r="I48" s="59"/>
      <c r="J48" s="60"/>
      <c r="K48" s="43"/>
    </row>
    <row r="49" spans="1:11" ht="15.75" customHeight="1" thickBot="1">
      <c r="A49" s="7"/>
      <c r="B49" s="76" t="s">
        <v>30</v>
      </c>
      <c r="C49" s="77"/>
      <c r="D49" s="77"/>
      <c r="E49" s="26">
        <f aca="true" t="shared" si="5" ref="E49:J49">SUM(E45:E48)</f>
        <v>7</v>
      </c>
      <c r="F49" s="27">
        <f t="shared" si="5"/>
        <v>40398.12</v>
      </c>
      <c r="G49" s="55">
        <f t="shared" si="5"/>
        <v>0</v>
      </c>
      <c r="H49" s="55">
        <f t="shared" si="5"/>
        <v>7</v>
      </c>
      <c r="I49" s="55">
        <f t="shared" si="5"/>
        <v>0</v>
      </c>
      <c r="J49" s="56">
        <f t="shared" si="5"/>
        <v>0</v>
      </c>
      <c r="K49" s="44"/>
    </row>
    <row r="50" spans="1:11" ht="15.75" customHeight="1" thickBot="1">
      <c r="A50" s="7"/>
      <c r="B50" s="31"/>
      <c r="C50" s="28"/>
      <c r="D50" s="28"/>
      <c r="E50" s="29"/>
      <c r="F50" s="29"/>
      <c r="G50" s="29"/>
      <c r="H50" s="29"/>
      <c r="I50" s="29"/>
      <c r="J50" s="29"/>
      <c r="K50" s="47"/>
    </row>
    <row r="51" spans="1:11" ht="36" customHeight="1">
      <c r="A51" s="7"/>
      <c r="B51" s="78" t="s">
        <v>22</v>
      </c>
      <c r="C51" s="79"/>
      <c r="D51" s="79"/>
      <c r="E51" s="79"/>
      <c r="F51" s="79"/>
      <c r="G51" s="79"/>
      <c r="H51" s="79"/>
      <c r="I51" s="79"/>
      <c r="J51" s="79"/>
      <c r="K51" s="42"/>
    </row>
    <row r="52" spans="1:11" ht="15.75" customHeight="1">
      <c r="A52" s="7"/>
      <c r="B52" s="80" t="s">
        <v>6</v>
      </c>
      <c r="C52" s="83" t="s">
        <v>9</v>
      </c>
      <c r="D52" s="16" t="s">
        <v>26</v>
      </c>
      <c r="E52" s="75"/>
      <c r="F52" s="21"/>
      <c r="G52" s="59"/>
      <c r="H52" s="59"/>
      <c r="I52" s="59"/>
      <c r="J52" s="60"/>
      <c r="K52" s="43"/>
    </row>
    <row r="53" spans="1:11" ht="31.5">
      <c r="A53" s="7"/>
      <c r="B53" s="81"/>
      <c r="C53" s="84"/>
      <c r="D53" s="17" t="s">
        <v>27</v>
      </c>
      <c r="E53" s="75">
        <v>5</v>
      </c>
      <c r="F53" s="21">
        <v>41527.2</v>
      </c>
      <c r="G53" s="59"/>
      <c r="H53" s="59">
        <v>5</v>
      </c>
      <c r="I53" s="59"/>
      <c r="J53" s="60">
        <v>1</v>
      </c>
      <c r="K53" s="46" t="s">
        <v>33</v>
      </c>
    </row>
    <row r="54" spans="1:11" ht="15.75">
      <c r="A54" s="7"/>
      <c r="B54" s="81"/>
      <c r="C54" s="84"/>
      <c r="D54" s="17" t="s">
        <v>28</v>
      </c>
      <c r="E54" s="75"/>
      <c r="F54" s="21"/>
      <c r="G54" s="59"/>
      <c r="H54" s="59"/>
      <c r="I54" s="59"/>
      <c r="J54" s="60"/>
      <c r="K54" s="43"/>
    </row>
    <row r="55" spans="1:11" ht="15.75" customHeight="1">
      <c r="A55" s="7"/>
      <c r="B55" s="82"/>
      <c r="C55" s="85"/>
      <c r="D55" s="17" t="s">
        <v>29</v>
      </c>
      <c r="E55" s="75"/>
      <c r="F55" s="21"/>
      <c r="G55" s="59"/>
      <c r="H55" s="59"/>
      <c r="I55" s="59"/>
      <c r="J55" s="60"/>
      <c r="K55" s="43"/>
    </row>
    <row r="56" spans="1:11" ht="15.75" customHeight="1" thickBot="1">
      <c r="A56" s="7"/>
      <c r="B56" s="76" t="s">
        <v>30</v>
      </c>
      <c r="C56" s="77"/>
      <c r="D56" s="77"/>
      <c r="E56" s="26">
        <f aca="true" t="shared" si="6" ref="E56:J56">SUM(E52:E55)</f>
        <v>5</v>
      </c>
      <c r="F56" s="27">
        <f t="shared" si="6"/>
        <v>41527.2</v>
      </c>
      <c r="G56" s="55">
        <f t="shared" si="6"/>
        <v>0</v>
      </c>
      <c r="H56" s="55">
        <f t="shared" si="6"/>
        <v>5</v>
      </c>
      <c r="I56" s="55">
        <f t="shared" si="6"/>
        <v>0</v>
      </c>
      <c r="J56" s="56">
        <f t="shared" si="6"/>
        <v>1</v>
      </c>
      <c r="K56" s="44"/>
    </row>
    <row r="57" spans="1:11" ht="15.75" customHeight="1">
      <c r="A57" s="7"/>
      <c r="B57" s="78" t="s">
        <v>40</v>
      </c>
      <c r="C57" s="79"/>
      <c r="D57" s="79"/>
      <c r="E57" s="79"/>
      <c r="F57" s="79"/>
      <c r="G57" s="79"/>
      <c r="H57" s="79"/>
      <c r="I57" s="79"/>
      <c r="J57" s="79"/>
      <c r="K57" s="42"/>
    </row>
    <row r="58" spans="1:11" ht="36" customHeight="1">
      <c r="A58" s="7"/>
      <c r="B58" s="80" t="s">
        <v>6</v>
      </c>
      <c r="C58" s="83" t="s">
        <v>9</v>
      </c>
      <c r="D58" s="16" t="s">
        <v>26</v>
      </c>
      <c r="E58" s="75">
        <v>24</v>
      </c>
      <c r="F58" s="21">
        <v>87984.4</v>
      </c>
      <c r="G58" s="59"/>
      <c r="H58" s="59">
        <v>24</v>
      </c>
      <c r="I58" s="59"/>
      <c r="J58" s="60"/>
      <c r="K58" s="43"/>
    </row>
    <row r="59" spans="1:11" ht="15.75">
      <c r="A59" s="7"/>
      <c r="B59" s="81"/>
      <c r="C59" s="84"/>
      <c r="D59" s="17" t="s">
        <v>27</v>
      </c>
      <c r="E59" s="75"/>
      <c r="F59" s="21"/>
      <c r="G59" s="59"/>
      <c r="H59" s="59"/>
      <c r="I59" s="59"/>
      <c r="J59" s="60"/>
      <c r="K59" s="46"/>
    </row>
    <row r="60" spans="1:11" ht="15.75">
      <c r="A60" s="7"/>
      <c r="B60" s="81"/>
      <c r="C60" s="84"/>
      <c r="D60" s="17" t="s">
        <v>28</v>
      </c>
      <c r="E60" s="75"/>
      <c r="F60" s="21"/>
      <c r="G60" s="59"/>
      <c r="H60" s="59"/>
      <c r="I60" s="59"/>
      <c r="J60" s="60"/>
      <c r="K60" s="43"/>
    </row>
    <row r="61" spans="1:11" ht="15.75">
      <c r="A61" s="7"/>
      <c r="B61" s="82"/>
      <c r="C61" s="85"/>
      <c r="D61" s="17" t="s">
        <v>29</v>
      </c>
      <c r="E61" s="75"/>
      <c r="F61" s="21"/>
      <c r="G61" s="59"/>
      <c r="H61" s="59"/>
      <c r="I61" s="59"/>
      <c r="J61" s="60"/>
      <c r="K61" s="43"/>
    </row>
    <row r="62" spans="1:11" ht="15.75" customHeight="1" thickBot="1">
      <c r="A62" s="7"/>
      <c r="B62" s="76" t="s">
        <v>30</v>
      </c>
      <c r="C62" s="77"/>
      <c r="D62" s="77"/>
      <c r="E62" s="26">
        <f aca="true" t="shared" si="7" ref="E62:J62">SUM(E58:E61)</f>
        <v>24</v>
      </c>
      <c r="F62" s="27">
        <f t="shared" si="7"/>
        <v>87984.4</v>
      </c>
      <c r="G62" s="55">
        <f t="shared" si="7"/>
        <v>0</v>
      </c>
      <c r="H62" s="55">
        <f t="shared" si="7"/>
        <v>24</v>
      </c>
      <c r="I62" s="55">
        <f t="shared" si="7"/>
        <v>0</v>
      </c>
      <c r="J62" s="56">
        <f t="shared" si="7"/>
        <v>0</v>
      </c>
      <c r="K62" s="44"/>
    </row>
    <row r="63" spans="1:11" ht="15.75" customHeight="1" thickBot="1">
      <c r="A63" s="7"/>
      <c r="B63" s="22"/>
      <c r="C63" s="19"/>
      <c r="D63" s="23"/>
      <c r="E63" s="23"/>
      <c r="F63" s="45"/>
      <c r="G63" s="23"/>
      <c r="H63" s="23"/>
      <c r="I63" s="23"/>
      <c r="J63" s="23"/>
      <c r="K63" s="47"/>
    </row>
    <row r="64" spans="1:11" ht="15.75" customHeight="1">
      <c r="A64" s="7"/>
      <c r="B64" s="78" t="s">
        <v>15</v>
      </c>
      <c r="C64" s="79"/>
      <c r="D64" s="79"/>
      <c r="E64" s="79"/>
      <c r="F64" s="79"/>
      <c r="G64" s="79"/>
      <c r="H64" s="79"/>
      <c r="I64" s="79"/>
      <c r="J64" s="79"/>
      <c r="K64" s="42"/>
    </row>
    <row r="65" spans="1:11" ht="15.75" customHeight="1">
      <c r="A65" s="7"/>
      <c r="B65" s="80" t="s">
        <v>6</v>
      </c>
      <c r="C65" s="83" t="s">
        <v>16</v>
      </c>
      <c r="D65" s="16" t="s">
        <v>26</v>
      </c>
      <c r="E65" s="75"/>
      <c r="F65" s="21"/>
      <c r="G65" s="59"/>
      <c r="H65" s="59"/>
      <c r="I65" s="59"/>
      <c r="J65" s="60"/>
      <c r="K65" s="43"/>
    </row>
    <row r="66" spans="1:11" ht="15.75">
      <c r="A66" s="7"/>
      <c r="B66" s="81"/>
      <c r="C66" s="84"/>
      <c r="D66" s="17" t="s">
        <v>27</v>
      </c>
      <c r="E66" s="75">
        <f>11+2+2+2</f>
        <v>17</v>
      </c>
      <c r="F66" s="21">
        <f>98600.01+17000+17566.67+17000</f>
        <v>150166.68</v>
      </c>
      <c r="G66" s="59"/>
      <c r="H66" s="59">
        <v>17</v>
      </c>
      <c r="I66" s="59"/>
      <c r="J66" s="60"/>
      <c r="K66" s="43"/>
    </row>
    <row r="67" spans="1:11" ht="15.75">
      <c r="A67" s="7"/>
      <c r="B67" s="81"/>
      <c r="C67" s="84"/>
      <c r="D67" s="17" t="s">
        <v>28</v>
      </c>
      <c r="E67" s="75">
        <f>15+2+2+2+2</f>
        <v>23</v>
      </c>
      <c r="F67" s="21">
        <f>167000+37000+37000+37000+37000+37000+37000</f>
        <v>389000</v>
      </c>
      <c r="G67" s="59"/>
      <c r="H67" s="59">
        <v>23</v>
      </c>
      <c r="I67" s="59"/>
      <c r="J67" s="60"/>
      <c r="K67" s="43"/>
    </row>
    <row r="68" spans="1:11" ht="15.75">
      <c r="A68" s="7"/>
      <c r="B68" s="82"/>
      <c r="C68" s="85"/>
      <c r="D68" s="17" t="s">
        <v>29</v>
      </c>
      <c r="E68" s="75"/>
      <c r="F68" s="21"/>
      <c r="G68" s="59"/>
      <c r="H68" s="59"/>
      <c r="I68" s="59"/>
      <c r="J68" s="60"/>
      <c r="K68" s="43"/>
    </row>
    <row r="69" spans="1:11" ht="15.75" customHeight="1" thickBot="1">
      <c r="A69" s="7"/>
      <c r="B69" s="76" t="s">
        <v>30</v>
      </c>
      <c r="C69" s="77"/>
      <c r="D69" s="77"/>
      <c r="E69" s="26">
        <f aca="true" t="shared" si="8" ref="E69:J69">SUM(E65:E68)</f>
        <v>40</v>
      </c>
      <c r="F69" s="27">
        <f t="shared" si="8"/>
        <v>539166.6799999999</v>
      </c>
      <c r="G69" s="55">
        <f t="shared" si="8"/>
        <v>0</v>
      </c>
      <c r="H69" s="55">
        <f t="shared" si="8"/>
        <v>40</v>
      </c>
      <c r="I69" s="55">
        <f t="shared" si="8"/>
        <v>0</v>
      </c>
      <c r="J69" s="56">
        <f t="shared" si="8"/>
        <v>0</v>
      </c>
      <c r="K69" s="44"/>
    </row>
    <row r="70" spans="1:11" ht="42" customHeight="1" thickBot="1">
      <c r="A70" s="7"/>
      <c r="B70" s="31"/>
      <c r="C70" s="28"/>
      <c r="D70" s="28"/>
      <c r="E70" s="29"/>
      <c r="F70" s="29"/>
      <c r="G70" s="29"/>
      <c r="H70" s="29"/>
      <c r="I70" s="29"/>
      <c r="J70" s="29"/>
      <c r="K70" s="47"/>
    </row>
    <row r="71" spans="1:11" ht="34.5" customHeight="1">
      <c r="A71" s="7"/>
      <c r="B71" s="78" t="s">
        <v>20</v>
      </c>
      <c r="C71" s="79"/>
      <c r="D71" s="79"/>
      <c r="E71" s="79"/>
      <c r="F71" s="79"/>
      <c r="G71" s="79"/>
      <c r="H71" s="79"/>
      <c r="I71" s="79"/>
      <c r="J71" s="79"/>
      <c r="K71" s="42"/>
    </row>
    <row r="72" spans="1:11" ht="15.75" customHeight="1">
      <c r="A72" s="7"/>
      <c r="B72" s="80" t="s">
        <v>6</v>
      </c>
      <c r="C72" s="83" t="s">
        <v>10</v>
      </c>
      <c r="D72" s="16" t="s">
        <v>26</v>
      </c>
      <c r="E72" s="75">
        <v>23</v>
      </c>
      <c r="F72" s="21">
        <v>310200</v>
      </c>
      <c r="G72" s="59"/>
      <c r="H72" s="59">
        <v>23</v>
      </c>
      <c r="I72" s="59"/>
      <c r="J72" s="62">
        <v>1</v>
      </c>
      <c r="K72" s="46" t="s">
        <v>33</v>
      </c>
    </row>
    <row r="73" spans="1:11" ht="15.75">
      <c r="A73" s="7"/>
      <c r="B73" s="81"/>
      <c r="C73" s="84"/>
      <c r="D73" s="17" t="s">
        <v>27</v>
      </c>
      <c r="E73" s="75">
        <v>6</v>
      </c>
      <c r="F73" s="21">
        <v>47880</v>
      </c>
      <c r="G73" s="59"/>
      <c r="H73" s="59">
        <v>6</v>
      </c>
      <c r="I73" s="59"/>
      <c r="J73" s="60"/>
      <c r="K73" s="43"/>
    </row>
    <row r="74" spans="1:11" ht="15.75">
      <c r="A74" s="7"/>
      <c r="B74" s="81"/>
      <c r="C74" s="84"/>
      <c r="D74" s="17" t="s">
        <v>28</v>
      </c>
      <c r="E74" s="75">
        <f>20+3+3</f>
        <v>26</v>
      </c>
      <c r="F74" s="21">
        <f>238586.7+15800.01+14220</f>
        <v>268606.71</v>
      </c>
      <c r="G74" s="59"/>
      <c r="H74" s="59">
        <v>26</v>
      </c>
      <c r="I74" s="59"/>
      <c r="J74" s="60"/>
      <c r="K74" s="43"/>
    </row>
    <row r="75" spans="1:11" ht="15.75">
      <c r="A75" s="7"/>
      <c r="B75" s="82"/>
      <c r="C75" s="85"/>
      <c r="D75" s="17" t="s">
        <v>29</v>
      </c>
      <c r="E75" s="75">
        <v>1</v>
      </c>
      <c r="F75" s="21">
        <v>11360</v>
      </c>
      <c r="G75" s="59"/>
      <c r="H75" s="59">
        <v>1</v>
      </c>
      <c r="I75" s="59"/>
      <c r="J75" s="60"/>
      <c r="K75" s="43"/>
    </row>
    <row r="76" spans="1:11" ht="15.75" customHeight="1" thickBot="1">
      <c r="A76" s="7"/>
      <c r="B76" s="76" t="s">
        <v>30</v>
      </c>
      <c r="C76" s="77"/>
      <c r="D76" s="77"/>
      <c r="E76" s="26">
        <f aca="true" t="shared" si="9" ref="E76:J76">SUM(E72:E75)</f>
        <v>56</v>
      </c>
      <c r="F76" s="27">
        <f t="shared" si="9"/>
        <v>638046.71</v>
      </c>
      <c r="G76" s="55">
        <f t="shared" si="9"/>
        <v>0</v>
      </c>
      <c r="H76" s="55">
        <f t="shared" si="9"/>
        <v>56</v>
      </c>
      <c r="I76" s="55">
        <f t="shared" si="9"/>
        <v>0</v>
      </c>
      <c r="J76" s="56">
        <f t="shared" si="9"/>
        <v>1</v>
      </c>
      <c r="K76" s="44"/>
    </row>
    <row r="77" spans="1:11" ht="15.75" customHeight="1" thickBot="1">
      <c r="A77" s="7"/>
      <c r="B77" s="31"/>
      <c r="C77" s="28"/>
      <c r="D77" s="28"/>
      <c r="E77" s="29"/>
      <c r="F77" s="29"/>
      <c r="G77" s="29"/>
      <c r="H77" s="29"/>
      <c r="I77" s="29"/>
      <c r="J77" s="29"/>
      <c r="K77" s="47"/>
    </row>
    <row r="78" spans="1:11" ht="15.75" customHeight="1">
      <c r="A78" s="7"/>
      <c r="B78" s="90" t="s">
        <v>21</v>
      </c>
      <c r="C78" s="91"/>
      <c r="D78" s="91"/>
      <c r="E78" s="91"/>
      <c r="F78" s="91"/>
      <c r="G78" s="91"/>
      <c r="H78" s="91"/>
      <c r="I78" s="91"/>
      <c r="J78" s="91"/>
      <c r="K78" s="42"/>
    </row>
    <row r="79" spans="1:11" ht="15.75" customHeight="1">
      <c r="A79" s="7"/>
      <c r="B79" s="92" t="s">
        <v>6</v>
      </c>
      <c r="C79" s="93" t="s">
        <v>10</v>
      </c>
      <c r="D79" s="16" t="s">
        <v>26</v>
      </c>
      <c r="E79" s="24"/>
      <c r="F79" s="25"/>
      <c r="G79" s="59"/>
      <c r="H79" s="61"/>
      <c r="I79" s="61"/>
      <c r="J79" s="62"/>
      <c r="K79" s="43"/>
    </row>
    <row r="80" spans="1:11" ht="15.75">
      <c r="A80" s="7"/>
      <c r="B80" s="92"/>
      <c r="C80" s="93"/>
      <c r="D80" s="17" t="s">
        <v>27</v>
      </c>
      <c r="E80" s="24"/>
      <c r="F80" s="25"/>
      <c r="G80" s="59"/>
      <c r="H80" s="61"/>
      <c r="I80" s="61"/>
      <c r="J80" s="62"/>
      <c r="K80" s="43"/>
    </row>
    <row r="81" spans="1:11" ht="15.75">
      <c r="A81" s="7"/>
      <c r="B81" s="92"/>
      <c r="C81" s="93"/>
      <c r="D81" s="17" t="s">
        <v>28</v>
      </c>
      <c r="E81" s="24">
        <v>1</v>
      </c>
      <c r="F81" s="25">
        <v>15200</v>
      </c>
      <c r="G81" s="59"/>
      <c r="H81" s="61">
        <v>1</v>
      </c>
      <c r="I81" s="61"/>
      <c r="J81" s="62"/>
      <c r="K81" s="43"/>
    </row>
    <row r="82" spans="1:11" ht="15.75">
      <c r="A82" s="7"/>
      <c r="B82" s="92"/>
      <c r="C82" s="93"/>
      <c r="D82" s="17" t="s">
        <v>29</v>
      </c>
      <c r="E82" s="24"/>
      <c r="F82" s="25"/>
      <c r="G82" s="59"/>
      <c r="H82" s="61"/>
      <c r="I82" s="61"/>
      <c r="J82" s="62"/>
      <c r="K82" s="43"/>
    </row>
    <row r="83" spans="1:11" ht="15.75" customHeight="1" thickBot="1">
      <c r="A83" s="7"/>
      <c r="B83" s="64" t="s">
        <v>30</v>
      </c>
      <c r="C83" s="65"/>
      <c r="D83" s="66"/>
      <c r="E83" s="26">
        <f aca="true" t="shared" si="10" ref="E83:J83">SUM(E79:E82)</f>
        <v>1</v>
      </c>
      <c r="F83" s="27">
        <f t="shared" si="10"/>
        <v>15200</v>
      </c>
      <c r="G83" s="55">
        <f t="shared" si="10"/>
        <v>0</v>
      </c>
      <c r="H83" s="55">
        <f t="shared" si="10"/>
        <v>1</v>
      </c>
      <c r="I83" s="55">
        <f t="shared" si="10"/>
        <v>0</v>
      </c>
      <c r="J83" s="56">
        <f t="shared" si="10"/>
        <v>0</v>
      </c>
      <c r="K83" s="44"/>
    </row>
    <row r="84" spans="1:11" ht="15.75" customHeight="1" thickBot="1">
      <c r="A84" s="7"/>
      <c r="B84" s="31"/>
      <c r="C84" s="28"/>
      <c r="D84" s="28"/>
      <c r="E84" s="29"/>
      <c r="F84" s="29"/>
      <c r="G84" s="29"/>
      <c r="H84" s="29"/>
      <c r="I84" s="29"/>
      <c r="J84" s="29"/>
      <c r="K84" s="47"/>
    </row>
    <row r="85" spans="1:11" ht="15.75" customHeight="1">
      <c r="A85" s="7"/>
      <c r="B85" s="90" t="s">
        <v>25</v>
      </c>
      <c r="C85" s="91"/>
      <c r="D85" s="91"/>
      <c r="E85" s="91"/>
      <c r="F85" s="91"/>
      <c r="G85" s="91"/>
      <c r="H85" s="91"/>
      <c r="I85" s="91"/>
      <c r="J85" s="91"/>
      <c r="K85" s="42"/>
    </row>
    <row r="86" spans="1:11" ht="15.75" customHeight="1">
      <c r="A86" s="2"/>
      <c r="B86" s="92" t="s">
        <v>6</v>
      </c>
      <c r="C86" s="93" t="s">
        <v>10</v>
      </c>
      <c r="D86" s="16" t="s">
        <v>26</v>
      </c>
      <c r="E86" s="24">
        <v>20</v>
      </c>
      <c r="F86" s="25">
        <v>310200</v>
      </c>
      <c r="G86" s="59"/>
      <c r="H86" s="61">
        <v>20</v>
      </c>
      <c r="I86" s="61"/>
      <c r="J86" s="62"/>
      <c r="K86" s="43"/>
    </row>
    <row r="87" spans="1:11" ht="15.75">
      <c r="A87" s="2"/>
      <c r="B87" s="92"/>
      <c r="C87" s="93"/>
      <c r="D87" s="17" t="s">
        <v>27</v>
      </c>
      <c r="E87" s="24">
        <v>4</v>
      </c>
      <c r="F87" s="25">
        <v>50400</v>
      </c>
      <c r="G87" s="59"/>
      <c r="H87" s="61">
        <v>4</v>
      </c>
      <c r="I87" s="61"/>
      <c r="J87" s="62"/>
      <c r="K87" s="43"/>
    </row>
    <row r="88" spans="1:11" ht="15.75">
      <c r="A88" s="2"/>
      <c r="B88" s="92"/>
      <c r="C88" s="93"/>
      <c r="D88" s="17" t="s">
        <v>28</v>
      </c>
      <c r="E88" s="24">
        <v>24</v>
      </c>
      <c r="F88" s="25">
        <v>323266.69</v>
      </c>
      <c r="G88" s="59"/>
      <c r="H88" s="61">
        <v>24</v>
      </c>
      <c r="I88" s="61"/>
      <c r="J88" s="62"/>
      <c r="K88" s="43"/>
    </row>
    <row r="89" spans="1:11" ht="15.75" customHeight="1">
      <c r="A89" s="2"/>
      <c r="B89" s="92"/>
      <c r="C89" s="93"/>
      <c r="D89" s="17" t="s">
        <v>29</v>
      </c>
      <c r="E89" s="24">
        <v>1</v>
      </c>
      <c r="F89" s="25">
        <v>15620</v>
      </c>
      <c r="G89" s="59"/>
      <c r="H89" s="61">
        <v>1</v>
      </c>
      <c r="I89" s="61"/>
      <c r="J89" s="62"/>
      <c r="K89" s="43"/>
    </row>
    <row r="90" spans="1:11" ht="15.75" customHeight="1" thickBot="1">
      <c r="A90" s="7"/>
      <c r="B90" s="76" t="s">
        <v>30</v>
      </c>
      <c r="C90" s="77"/>
      <c r="D90" s="77"/>
      <c r="E90" s="26">
        <f aca="true" t="shared" si="11" ref="E90:J90">SUM(E86:E89)</f>
        <v>49</v>
      </c>
      <c r="F90" s="27">
        <f t="shared" si="11"/>
        <v>699486.69</v>
      </c>
      <c r="G90" s="55">
        <f t="shared" si="11"/>
        <v>0</v>
      </c>
      <c r="H90" s="55">
        <f t="shared" si="11"/>
        <v>49</v>
      </c>
      <c r="I90" s="55">
        <f t="shared" si="11"/>
        <v>0</v>
      </c>
      <c r="J90" s="56">
        <f t="shared" si="11"/>
        <v>0</v>
      </c>
      <c r="K90" s="44"/>
    </row>
    <row r="91" spans="1:11" ht="15.75" customHeight="1">
      <c r="A91" s="7"/>
      <c r="B91" s="90" t="s">
        <v>38</v>
      </c>
      <c r="C91" s="91"/>
      <c r="D91" s="91"/>
      <c r="E91" s="91"/>
      <c r="F91" s="91"/>
      <c r="G91" s="91"/>
      <c r="H91" s="91"/>
      <c r="I91" s="91"/>
      <c r="J91" s="91"/>
      <c r="K91" s="42"/>
    </row>
    <row r="92" spans="1:11" ht="15.75" customHeight="1">
      <c r="A92" s="7"/>
      <c r="B92" s="92" t="s">
        <v>6</v>
      </c>
      <c r="C92" s="93" t="s">
        <v>10</v>
      </c>
      <c r="D92" s="16" t="s">
        <v>26</v>
      </c>
      <c r="E92" s="24">
        <v>18</v>
      </c>
      <c r="F92" s="25">
        <v>253800</v>
      </c>
      <c r="G92" s="59"/>
      <c r="H92" s="61">
        <v>18</v>
      </c>
      <c r="I92" s="61"/>
      <c r="J92" s="62"/>
      <c r="K92" s="43"/>
    </row>
    <row r="93" spans="1:11" ht="15.75" customHeight="1">
      <c r="A93" s="2"/>
      <c r="B93" s="92"/>
      <c r="C93" s="93"/>
      <c r="D93" s="17" t="s">
        <v>27</v>
      </c>
      <c r="E93" s="24">
        <v>4</v>
      </c>
      <c r="F93" s="25">
        <v>36960</v>
      </c>
      <c r="G93" s="59"/>
      <c r="H93" s="61">
        <v>4</v>
      </c>
      <c r="I93" s="61"/>
      <c r="J93" s="62"/>
      <c r="K93" s="43"/>
    </row>
    <row r="94" spans="1:11" ht="15.75">
      <c r="A94" s="2"/>
      <c r="B94" s="92"/>
      <c r="C94" s="93"/>
      <c r="D94" s="17" t="s">
        <v>28</v>
      </c>
      <c r="E94" s="24">
        <f>6+6+6</f>
        <v>18</v>
      </c>
      <c r="F94" s="25">
        <f>69066.67+96100.02+75833.32</f>
        <v>241000.01</v>
      </c>
      <c r="G94" s="59"/>
      <c r="H94" s="61">
        <v>18</v>
      </c>
      <c r="I94" s="61"/>
      <c r="J94" s="62"/>
      <c r="K94" s="43"/>
    </row>
    <row r="95" spans="1:11" ht="15.75" customHeight="1">
      <c r="A95" s="2"/>
      <c r="B95" s="92"/>
      <c r="C95" s="93"/>
      <c r="D95" s="17" t="s">
        <v>29</v>
      </c>
      <c r="E95" s="24">
        <v>1</v>
      </c>
      <c r="F95" s="25">
        <v>11360</v>
      </c>
      <c r="G95" s="59"/>
      <c r="H95" s="61">
        <v>1</v>
      </c>
      <c r="I95" s="61"/>
      <c r="J95" s="62"/>
      <c r="K95" s="43"/>
    </row>
    <row r="96" spans="1:11" ht="15.75" customHeight="1" thickBot="1">
      <c r="A96" s="2"/>
      <c r="B96" s="76" t="s">
        <v>30</v>
      </c>
      <c r="C96" s="77"/>
      <c r="D96" s="77"/>
      <c r="E96" s="26">
        <f aca="true" t="shared" si="12" ref="E96:J96">SUM(E92:E95)</f>
        <v>41</v>
      </c>
      <c r="F96" s="27">
        <f t="shared" si="12"/>
        <v>543120.01</v>
      </c>
      <c r="G96" s="55">
        <f t="shared" si="12"/>
        <v>0</v>
      </c>
      <c r="H96" s="55">
        <f t="shared" si="12"/>
        <v>41</v>
      </c>
      <c r="I96" s="55">
        <f t="shared" si="12"/>
        <v>0</v>
      </c>
      <c r="J96" s="56">
        <f t="shared" si="12"/>
        <v>0</v>
      </c>
      <c r="K96" s="44"/>
    </row>
    <row r="97" spans="1:11" ht="15.75" customHeight="1">
      <c r="A97" s="7"/>
      <c r="B97" s="90" t="s">
        <v>39</v>
      </c>
      <c r="C97" s="91"/>
      <c r="D97" s="91"/>
      <c r="E97" s="91"/>
      <c r="F97" s="91"/>
      <c r="G97" s="91"/>
      <c r="H97" s="91"/>
      <c r="I97" s="91"/>
      <c r="J97" s="91"/>
      <c r="K97" s="42"/>
    </row>
    <row r="98" spans="1:11" ht="23.25" customHeight="1">
      <c r="A98" s="2"/>
      <c r="B98" s="92" t="s">
        <v>6</v>
      </c>
      <c r="C98" s="93" t="s">
        <v>10</v>
      </c>
      <c r="D98" s="16" t="s">
        <v>26</v>
      </c>
      <c r="E98" s="24">
        <v>7</v>
      </c>
      <c r="F98" s="25">
        <v>59220</v>
      </c>
      <c r="G98" s="59"/>
      <c r="H98" s="61">
        <v>7</v>
      </c>
      <c r="I98" s="61"/>
      <c r="J98" s="62"/>
      <c r="K98" s="43"/>
    </row>
    <row r="99" spans="1:11" ht="15.75" customHeight="1">
      <c r="A99" s="14"/>
      <c r="B99" s="92"/>
      <c r="C99" s="93"/>
      <c r="D99" s="17" t="s">
        <v>27</v>
      </c>
      <c r="E99" s="24"/>
      <c r="F99" s="25"/>
      <c r="G99" s="59"/>
      <c r="H99" s="61"/>
      <c r="I99" s="61"/>
      <c r="J99" s="62"/>
      <c r="K99" s="43"/>
    </row>
    <row r="100" spans="1:11" ht="15.75">
      <c r="A100" s="2"/>
      <c r="B100" s="92"/>
      <c r="C100" s="93"/>
      <c r="D100" s="17" t="s">
        <v>28</v>
      </c>
      <c r="E100" s="24">
        <f>1+1</f>
        <v>2</v>
      </c>
      <c r="F100" s="25">
        <f>12666.67+10133.33</f>
        <v>22800</v>
      </c>
      <c r="G100" s="59"/>
      <c r="H100" s="61">
        <v>2</v>
      </c>
      <c r="I100" s="61"/>
      <c r="J100" s="62"/>
      <c r="K100" s="43"/>
    </row>
    <row r="101" spans="1:11" ht="15.75" customHeight="1">
      <c r="A101" s="2"/>
      <c r="B101" s="92"/>
      <c r="C101" s="93"/>
      <c r="D101" s="17" t="s">
        <v>29</v>
      </c>
      <c r="E101" s="24"/>
      <c r="F101" s="25"/>
      <c r="G101" s="59"/>
      <c r="H101" s="61"/>
      <c r="I101" s="61"/>
      <c r="J101" s="62"/>
      <c r="K101" s="43"/>
    </row>
    <row r="102" spans="1:11" ht="15.75" customHeight="1" thickBot="1">
      <c r="A102" s="2"/>
      <c r="B102" s="76" t="s">
        <v>30</v>
      </c>
      <c r="C102" s="77"/>
      <c r="D102" s="77"/>
      <c r="E102" s="26">
        <f aca="true" t="shared" si="13" ref="E102:J102">SUM(E98:E101)</f>
        <v>9</v>
      </c>
      <c r="F102" s="27">
        <f t="shared" si="13"/>
        <v>82020</v>
      </c>
      <c r="G102" s="55">
        <f t="shared" si="13"/>
        <v>0</v>
      </c>
      <c r="H102" s="55">
        <f t="shared" si="13"/>
        <v>9</v>
      </c>
      <c r="I102" s="55">
        <f t="shared" si="13"/>
        <v>0</v>
      </c>
      <c r="J102" s="56">
        <f t="shared" si="13"/>
        <v>0</v>
      </c>
      <c r="K102" s="44"/>
    </row>
    <row r="103" spans="1:11" ht="15.75" customHeight="1">
      <c r="A103" s="2"/>
      <c r="B103" s="78" t="s">
        <v>12</v>
      </c>
      <c r="C103" s="79"/>
      <c r="D103" s="79"/>
      <c r="E103" s="79"/>
      <c r="F103" s="79"/>
      <c r="G103" s="79"/>
      <c r="H103" s="79"/>
      <c r="I103" s="79"/>
      <c r="J103" s="79"/>
      <c r="K103" s="42"/>
    </row>
    <row r="104" spans="1:11" ht="15.75" customHeight="1">
      <c r="A104" s="2"/>
      <c r="B104" s="80" t="s">
        <v>6</v>
      </c>
      <c r="C104" s="83" t="s">
        <v>11</v>
      </c>
      <c r="D104" s="16" t="s">
        <v>26</v>
      </c>
      <c r="E104" s="75">
        <f>72+9+9+9+9</f>
        <v>108</v>
      </c>
      <c r="F104" s="21">
        <f>691120+86390+86390+93412.5+93412.5</f>
        <v>1050725</v>
      </c>
      <c r="G104" s="59"/>
      <c r="H104" s="59">
        <v>108</v>
      </c>
      <c r="I104" s="59"/>
      <c r="J104" s="60"/>
      <c r="K104" s="43"/>
    </row>
    <row r="105" spans="1:11" ht="15.75">
      <c r="A105" s="2"/>
      <c r="B105" s="81"/>
      <c r="C105" s="84"/>
      <c r="D105" s="17" t="s">
        <v>27</v>
      </c>
      <c r="E105" s="75">
        <f>10+2+2+2+2</f>
        <v>18</v>
      </c>
      <c r="F105" s="21">
        <f>40958.4+5119.8+5119.8+5565+5565</f>
        <v>62328.00000000001</v>
      </c>
      <c r="G105" s="59"/>
      <c r="H105" s="59">
        <v>18</v>
      </c>
      <c r="I105" s="59"/>
      <c r="J105" s="60"/>
      <c r="K105" s="43"/>
    </row>
    <row r="106" spans="1:11" ht="15.75">
      <c r="A106" s="2"/>
      <c r="B106" s="81"/>
      <c r="C106" s="84"/>
      <c r="D106" s="17" t="s">
        <v>28</v>
      </c>
      <c r="E106" s="75">
        <f>16+2+2+2+1+1</f>
        <v>24</v>
      </c>
      <c r="F106" s="21">
        <f>119871.22+14989.94+14989.94+16249.4+2824.5+13424.9</f>
        <v>182349.9</v>
      </c>
      <c r="G106" s="59"/>
      <c r="H106" s="59">
        <v>24</v>
      </c>
      <c r="I106" s="59"/>
      <c r="J106" s="60"/>
      <c r="K106" s="43"/>
    </row>
    <row r="107" spans="1:11" ht="15.75">
      <c r="A107" s="2"/>
      <c r="B107" s="82"/>
      <c r="C107" s="85"/>
      <c r="D107" s="17" t="s">
        <v>29</v>
      </c>
      <c r="E107" s="75">
        <f>8+1+1+1+1</f>
        <v>12</v>
      </c>
      <c r="F107" s="21">
        <f>65508+8188.5+8188.5+8904+8904</f>
        <v>99693</v>
      </c>
      <c r="G107" s="59"/>
      <c r="H107" s="59">
        <v>12</v>
      </c>
      <c r="I107" s="59"/>
      <c r="J107" s="60"/>
      <c r="K107" s="43"/>
    </row>
    <row r="108" spans="1:11" ht="15.75" customHeight="1" thickBot="1">
      <c r="A108" s="2"/>
      <c r="B108" s="76" t="s">
        <v>30</v>
      </c>
      <c r="C108" s="77"/>
      <c r="D108" s="77"/>
      <c r="E108" s="26">
        <f aca="true" t="shared" si="14" ref="E108:J108">SUM(E104:E107)</f>
        <v>162</v>
      </c>
      <c r="F108" s="27">
        <f t="shared" si="14"/>
        <v>1395095.9</v>
      </c>
      <c r="G108" s="55">
        <f t="shared" si="14"/>
        <v>0</v>
      </c>
      <c r="H108" s="55">
        <f t="shared" si="14"/>
        <v>162</v>
      </c>
      <c r="I108" s="55">
        <f t="shared" si="14"/>
        <v>0</v>
      </c>
      <c r="J108" s="56">
        <f t="shared" si="14"/>
        <v>0</v>
      </c>
      <c r="K108" s="44"/>
    </row>
    <row r="109" spans="1:11" ht="15.75" customHeight="1" thickBot="1">
      <c r="A109" s="2"/>
      <c r="B109" s="31"/>
      <c r="C109" s="28"/>
      <c r="D109" s="28"/>
      <c r="E109" s="29"/>
      <c r="F109" s="29"/>
      <c r="G109" s="29"/>
      <c r="H109" s="29"/>
      <c r="I109" s="29"/>
      <c r="J109" s="29"/>
      <c r="K109" s="47"/>
    </row>
    <row r="110" spans="1:11" ht="15.75" customHeight="1">
      <c r="A110" s="2"/>
      <c r="B110" s="78" t="s">
        <v>14</v>
      </c>
      <c r="C110" s="79"/>
      <c r="D110" s="79"/>
      <c r="E110" s="79"/>
      <c r="F110" s="79"/>
      <c r="G110" s="79"/>
      <c r="H110" s="79"/>
      <c r="I110" s="79"/>
      <c r="J110" s="79"/>
      <c r="K110" s="42"/>
    </row>
    <row r="111" spans="1:11" ht="15.75" customHeight="1">
      <c r="A111" s="2"/>
      <c r="B111" s="80" t="s">
        <v>6</v>
      </c>
      <c r="C111" s="83" t="s">
        <v>11</v>
      </c>
      <c r="D111" s="16" t="s">
        <v>26</v>
      </c>
      <c r="E111" s="75"/>
      <c r="F111" s="21"/>
      <c r="G111" s="59"/>
      <c r="H111" s="59"/>
      <c r="I111" s="59"/>
      <c r="J111" s="60"/>
      <c r="K111" s="43"/>
    </row>
    <row r="112" spans="1:11" ht="15.75">
      <c r="A112" s="2"/>
      <c r="B112" s="81"/>
      <c r="C112" s="84"/>
      <c r="D112" s="17" t="s">
        <v>27</v>
      </c>
      <c r="E112" s="75"/>
      <c r="F112" s="21"/>
      <c r="G112" s="59"/>
      <c r="H112" s="59"/>
      <c r="I112" s="59"/>
      <c r="J112" s="60"/>
      <c r="K112" s="43"/>
    </row>
    <row r="113" spans="1:11" ht="15.75">
      <c r="A113" s="2"/>
      <c r="B113" s="81"/>
      <c r="C113" s="84"/>
      <c r="D113" s="17" t="s">
        <v>28</v>
      </c>
      <c r="E113" s="75">
        <f>6+4</f>
        <v>10</v>
      </c>
      <c r="F113" s="21">
        <f>39283.98+56120</f>
        <v>95403.98000000001</v>
      </c>
      <c r="G113" s="59"/>
      <c r="H113" s="59">
        <v>10</v>
      </c>
      <c r="I113" s="59"/>
      <c r="J113" s="60"/>
      <c r="K113" s="43"/>
    </row>
    <row r="114" spans="1:11" ht="16.5" thickBot="1">
      <c r="A114" s="2"/>
      <c r="B114" s="86"/>
      <c r="C114" s="87"/>
      <c r="D114" s="17" t="s">
        <v>29</v>
      </c>
      <c r="E114" s="75"/>
      <c r="F114" s="21"/>
      <c r="G114" s="59"/>
      <c r="H114" s="59"/>
      <c r="I114" s="59"/>
      <c r="J114" s="60"/>
      <c r="K114" s="43"/>
    </row>
    <row r="115" spans="1:11" ht="16.5" thickBot="1">
      <c r="A115" s="2"/>
      <c r="B115" s="76" t="s">
        <v>30</v>
      </c>
      <c r="C115" s="77"/>
      <c r="D115" s="77"/>
      <c r="E115" s="26">
        <f aca="true" t="shared" si="15" ref="E115:J115">SUM(E111:E114)</f>
        <v>10</v>
      </c>
      <c r="F115" s="27">
        <f t="shared" si="15"/>
        <v>95403.98000000001</v>
      </c>
      <c r="G115" s="55">
        <f t="shared" si="15"/>
        <v>0</v>
      </c>
      <c r="H115" s="55">
        <f t="shared" si="15"/>
        <v>10</v>
      </c>
      <c r="I115" s="55">
        <f t="shared" si="15"/>
        <v>0</v>
      </c>
      <c r="J115" s="56">
        <f t="shared" si="15"/>
        <v>0</v>
      </c>
      <c r="K115" s="44"/>
    </row>
    <row r="116" spans="1:11" ht="15.75" customHeight="1" thickBot="1">
      <c r="A116" s="2"/>
      <c r="B116" s="68"/>
      <c r="C116" s="69"/>
      <c r="D116" s="69"/>
      <c r="E116" s="70"/>
      <c r="F116" s="71"/>
      <c r="G116" s="72"/>
      <c r="H116" s="72"/>
      <c r="I116" s="72"/>
      <c r="J116" s="73"/>
      <c r="K116" s="48"/>
    </row>
    <row r="117" spans="1:11" ht="15.75" customHeight="1">
      <c r="A117" s="2"/>
      <c r="B117" s="78" t="s">
        <v>41</v>
      </c>
      <c r="C117" s="79"/>
      <c r="D117" s="79"/>
      <c r="E117" s="79"/>
      <c r="F117" s="79"/>
      <c r="G117" s="79"/>
      <c r="H117" s="79"/>
      <c r="I117" s="79"/>
      <c r="J117" s="79"/>
      <c r="K117" s="42"/>
    </row>
    <row r="118" spans="1:11" ht="15.75" customHeight="1">
      <c r="A118" s="2"/>
      <c r="B118" s="80" t="s">
        <v>6</v>
      </c>
      <c r="C118" s="83" t="s">
        <v>42</v>
      </c>
      <c r="D118" s="16" t="s">
        <v>26</v>
      </c>
      <c r="E118" s="75">
        <f>9+9</f>
        <v>18</v>
      </c>
      <c r="F118" s="21">
        <f>106906.3+106906.3</f>
        <v>213812.6</v>
      </c>
      <c r="G118" s="59"/>
      <c r="H118" s="59">
        <v>18</v>
      </c>
      <c r="I118" s="59"/>
      <c r="J118" s="60"/>
      <c r="K118" s="43"/>
    </row>
    <row r="119" spans="1:11" ht="15.75">
      <c r="A119" s="2"/>
      <c r="B119" s="81"/>
      <c r="C119" s="84"/>
      <c r="D119" s="17" t="s">
        <v>27</v>
      </c>
      <c r="E119" s="75"/>
      <c r="F119" s="21"/>
      <c r="G119" s="59"/>
      <c r="H119" s="59"/>
      <c r="I119" s="59"/>
      <c r="J119" s="60"/>
      <c r="K119" s="43"/>
    </row>
    <row r="120" spans="1:11" ht="15.75">
      <c r="A120" s="2"/>
      <c r="B120" s="81"/>
      <c r="C120" s="84"/>
      <c r="D120" s="17" t="s">
        <v>28</v>
      </c>
      <c r="E120" s="75">
        <f>2+2+1</f>
        <v>5</v>
      </c>
      <c r="F120" s="21">
        <f>32200+32000+2400</f>
        <v>66600</v>
      </c>
      <c r="G120" s="59"/>
      <c r="H120" s="59">
        <v>5</v>
      </c>
      <c r="I120" s="59"/>
      <c r="J120" s="60"/>
      <c r="K120" s="43"/>
    </row>
    <row r="121" spans="1:11" ht="16.5" thickBot="1">
      <c r="A121" s="2"/>
      <c r="B121" s="86"/>
      <c r="C121" s="87"/>
      <c r="D121" s="17" t="s">
        <v>29</v>
      </c>
      <c r="E121" s="75">
        <f>2+2</f>
        <v>4</v>
      </c>
      <c r="F121" s="21">
        <f>5680+5680</f>
        <v>11360</v>
      </c>
      <c r="G121" s="59"/>
      <c r="H121" s="59">
        <v>4</v>
      </c>
      <c r="I121" s="59"/>
      <c r="J121" s="60"/>
      <c r="K121" s="43"/>
    </row>
    <row r="122" spans="1:11" ht="16.5" thickBot="1">
      <c r="A122" s="2"/>
      <c r="B122" s="76" t="s">
        <v>30</v>
      </c>
      <c r="C122" s="77"/>
      <c r="D122" s="77"/>
      <c r="E122" s="26">
        <f aca="true" t="shared" si="16" ref="E122:J122">SUM(E118:E121)</f>
        <v>27</v>
      </c>
      <c r="F122" s="27">
        <f t="shared" si="16"/>
        <v>291772.6</v>
      </c>
      <c r="G122" s="55">
        <f t="shared" si="16"/>
        <v>0</v>
      </c>
      <c r="H122" s="55">
        <f t="shared" si="16"/>
        <v>27</v>
      </c>
      <c r="I122" s="55">
        <f t="shared" si="16"/>
        <v>0</v>
      </c>
      <c r="J122" s="56">
        <f t="shared" si="16"/>
        <v>0</v>
      </c>
      <c r="K122" s="44"/>
    </row>
    <row r="123" spans="1:11" ht="16.5" thickBot="1">
      <c r="A123" s="2"/>
      <c r="B123" s="68"/>
      <c r="C123" s="69"/>
      <c r="D123" s="69"/>
      <c r="E123" s="70"/>
      <c r="F123" s="71"/>
      <c r="G123" s="72"/>
      <c r="H123" s="72"/>
      <c r="I123" s="72"/>
      <c r="J123" s="73"/>
      <c r="K123" s="48"/>
    </row>
    <row r="124" spans="1:11" ht="17.25" thickBot="1">
      <c r="A124" s="2"/>
      <c r="B124" s="88" t="s">
        <v>31</v>
      </c>
      <c r="C124" s="89"/>
      <c r="D124" s="89"/>
      <c r="E124" s="36">
        <f>E14+E21+E28+E35+E42+E49+E56+E69+E76+E83+E90+E108+E115+E62+E102+E96+E122</f>
        <v>558</v>
      </c>
      <c r="F124" s="36">
        <f>F14+F21+F28+F35+F42+F49+F56+F69+F76+F83+F90+F108+F115+F102+F96+F62+F122</f>
        <v>5799598.46</v>
      </c>
      <c r="G124" s="36">
        <f>G14+G21+G28+G35+G42+G49+G56+G69+G76+G83+G90+G108+G115</f>
        <v>0</v>
      </c>
      <c r="H124" s="36">
        <f>H14+H21+H28+H35+H42+H49+H56+H69+H76+H83+H90+H108+H115+H102+H96+H62+H122</f>
        <v>558</v>
      </c>
      <c r="I124" s="36">
        <f>I14+I21+I28+I35+I42+I49+I56+I69+I76+I83+I90+I108+I115</f>
        <v>0</v>
      </c>
      <c r="J124" s="36">
        <f>J14+J21+J28+J35+J42+J49+J56+J69+J76+J83+J90+J108+J115+J102+J96+J62</f>
        <v>2</v>
      </c>
      <c r="K124" s="48"/>
    </row>
    <row r="125" spans="1:10" ht="15.75">
      <c r="A125" s="2"/>
      <c r="B125" s="2"/>
      <c r="C125" s="2"/>
      <c r="D125" s="2"/>
      <c r="E125" s="2"/>
      <c r="F125" s="4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4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4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4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4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4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4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4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4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4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4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4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4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4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4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4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4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4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4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4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4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4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4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4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4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4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4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4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4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4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4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4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4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4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4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4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4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4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4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4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4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4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4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4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4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4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4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4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4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4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4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4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4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4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4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4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4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4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4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4"/>
      <c r="G184" s="2"/>
      <c r="H184" s="2"/>
      <c r="I184" s="2"/>
      <c r="J184" s="2"/>
    </row>
    <row r="185" spans="1:10" ht="15.75">
      <c r="A185" s="2"/>
      <c r="B185" s="2"/>
      <c r="C185" s="2"/>
      <c r="D185" s="1"/>
      <c r="E185" s="1"/>
      <c r="F185" s="5"/>
      <c r="G185" s="1"/>
      <c r="H185" s="1"/>
      <c r="I185" s="1"/>
      <c r="J185" s="1"/>
    </row>
    <row r="186" spans="1:3" ht="15.75">
      <c r="A186" s="1"/>
      <c r="B186" s="2"/>
      <c r="C186" s="2"/>
    </row>
    <row r="187" spans="2:3" ht="15.75">
      <c r="B187" s="1"/>
      <c r="C187" s="1"/>
    </row>
  </sheetData>
  <sheetProtection/>
  <mergeCells count="78">
    <mergeCell ref="C58:C61"/>
    <mergeCell ref="B62:D62"/>
    <mergeCell ref="B64:J64"/>
    <mergeCell ref="B56:D56"/>
    <mergeCell ref="B24:B27"/>
    <mergeCell ref="C24:C27"/>
    <mergeCell ref="B28:D28"/>
    <mergeCell ref="B30:J30"/>
    <mergeCell ref="B9:J9"/>
    <mergeCell ref="B10:B13"/>
    <mergeCell ref="C10:C13"/>
    <mergeCell ref="B21:D21"/>
    <mergeCell ref="B23:J23"/>
    <mergeCell ref="B31:B34"/>
    <mergeCell ref="C31:C34"/>
    <mergeCell ref="B45:B48"/>
    <mergeCell ref="C45:C48"/>
    <mergeCell ref="B49:D49"/>
    <mergeCell ref="B51:J51"/>
    <mergeCell ref="B35:D35"/>
    <mergeCell ref="B37:J37"/>
    <mergeCell ref="B38:B41"/>
    <mergeCell ref="C38:C41"/>
    <mergeCell ref="B3:K3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B14:D14"/>
    <mergeCell ref="B16:J16"/>
    <mergeCell ref="B17:B20"/>
    <mergeCell ref="C17:C20"/>
    <mergeCell ref="B42:D42"/>
    <mergeCell ref="B44:J44"/>
    <mergeCell ref="B65:B68"/>
    <mergeCell ref="C65:C68"/>
    <mergeCell ref="B69:D69"/>
    <mergeCell ref="B71:J71"/>
    <mergeCell ref="B52:B55"/>
    <mergeCell ref="C52:C55"/>
    <mergeCell ref="B57:J57"/>
    <mergeCell ref="B58:B61"/>
    <mergeCell ref="B72:B75"/>
    <mergeCell ref="C72:C75"/>
    <mergeCell ref="B76:D76"/>
    <mergeCell ref="B78:J78"/>
    <mergeCell ref="B79:B82"/>
    <mergeCell ref="C79:C82"/>
    <mergeCell ref="B85:J85"/>
    <mergeCell ref="B86:B89"/>
    <mergeCell ref="C86:C89"/>
    <mergeCell ref="B90:D90"/>
    <mergeCell ref="B91:J91"/>
    <mergeCell ref="B92:B95"/>
    <mergeCell ref="C92:C95"/>
    <mergeCell ref="B96:D96"/>
    <mergeCell ref="B97:J97"/>
    <mergeCell ref="B98:B101"/>
    <mergeCell ref="C98:C101"/>
    <mergeCell ref="B102:D102"/>
    <mergeCell ref="B103:J103"/>
    <mergeCell ref="B122:D122"/>
    <mergeCell ref="B124:D124"/>
    <mergeCell ref="B108:D108"/>
    <mergeCell ref="B110:J110"/>
    <mergeCell ref="B111:B114"/>
    <mergeCell ref="C111:C114"/>
    <mergeCell ref="B115:D115"/>
    <mergeCell ref="B117:J117"/>
    <mergeCell ref="B104:B107"/>
    <mergeCell ref="C104:C107"/>
    <mergeCell ref="B118:B121"/>
    <mergeCell ref="C118:C12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2018-10-10T13:39:31Z</cp:lastPrinted>
  <dcterms:created xsi:type="dcterms:W3CDTF">2015-10-03T09:26:46Z</dcterms:created>
  <dcterms:modified xsi:type="dcterms:W3CDTF">2018-12-24T09:46:47Z</dcterms:modified>
  <cp:category/>
  <cp:version/>
  <cp:contentType/>
  <cp:contentStatus/>
</cp:coreProperties>
</file>